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66e56475ccdc84a/Arbeit/180_SpikeTime/04_Marketing/Blogpost Finanzplanung/"/>
    </mc:Choice>
  </mc:AlternateContent>
  <xr:revisionPtr revIDLastSave="77" documentId="8_{6A0CB091-98B3-4C1E-A6B8-39F630B0E0B0}" xr6:coauthVersionLast="40" xr6:coauthVersionMax="40" xr10:uidLastSave="{24A05426-E47D-461E-B71B-304AB0796BE0}"/>
  <bookViews>
    <workbookView xWindow="0" yWindow="0" windowWidth="28800" windowHeight="14025" xr2:uid="{381411E0-64DB-47A2-8084-6E2B4FDAEE05}"/>
  </bookViews>
  <sheets>
    <sheet name="Stundensatzkalkulation" sheetId="1" r:id="rId1"/>
    <sheet name="Steuerberechnung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G21" i="1"/>
  <c r="D11" i="2"/>
  <c r="G32" i="1" l="1"/>
  <c r="G36" i="1" s="1"/>
  <c r="C69" i="1" l="1"/>
  <c r="C70" i="1"/>
  <c r="C68" i="1"/>
  <c r="D71" i="1"/>
  <c r="D77" i="1" s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D48" i="1"/>
  <c r="D76" i="1" s="1"/>
  <c r="C45" i="1"/>
  <c r="C46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0" i="1"/>
  <c r="C41" i="1"/>
  <c r="C42" i="1"/>
  <c r="C43" i="1"/>
  <c r="C44" i="1"/>
  <c r="C47" i="1"/>
  <c r="D78" i="1" l="1"/>
  <c r="C71" i="1"/>
  <c r="C77" i="1" s="1"/>
  <c r="C48" i="1"/>
  <c r="C76" i="1" s="1"/>
  <c r="C78" i="1" l="1"/>
  <c r="C82" i="1" l="1"/>
  <c r="B8" i="2" s="1"/>
  <c r="D12" i="2" l="1"/>
  <c r="D13" i="2" s="1"/>
  <c r="D14" i="2" s="1"/>
  <c r="B11" i="2"/>
  <c r="B12" i="2" s="1"/>
  <c r="C11" i="2"/>
  <c r="C12" i="2" s="1"/>
  <c r="C13" i="2" s="1"/>
  <c r="C14" i="2" s="1"/>
  <c r="B13" i="2" l="1"/>
  <c r="B14" i="2" s="1"/>
  <c r="B16" i="2" s="1"/>
  <c r="B17" i="2" l="1"/>
  <c r="C83" i="1"/>
  <c r="C85" i="1" s="1"/>
  <c r="B11" i="1" l="1"/>
  <c r="B10" i="1" s="1"/>
  <c r="B13" i="1"/>
</calcChain>
</file>

<file path=xl/sharedStrings.xml><?xml version="1.0" encoding="utf-8"?>
<sst xmlns="http://schemas.openxmlformats.org/spreadsheetml/2006/main" count="123" uniqueCount="96">
  <si>
    <t>Stundensatzkalkulation</t>
  </si>
  <si>
    <t>Private Ausgaben</t>
  </si>
  <si>
    <t>Kategorie</t>
  </si>
  <si>
    <t>Jährlich</t>
  </si>
  <si>
    <t>Monatlich</t>
  </si>
  <si>
    <t>Kosten</t>
  </si>
  <si>
    <t>Wohnung</t>
  </si>
  <si>
    <t>Miete</t>
  </si>
  <si>
    <t>Nebenkosten</t>
  </si>
  <si>
    <t>Auto</t>
  </si>
  <si>
    <t>Benzin</t>
  </si>
  <si>
    <t>Kfz-Versicherung</t>
  </si>
  <si>
    <t>Reparaturen</t>
  </si>
  <si>
    <t>Reinigung und Pflege</t>
  </si>
  <si>
    <t>Lebensführung</t>
  </si>
  <si>
    <t>Lebensmittel</t>
  </si>
  <si>
    <t>Haushalt</t>
  </si>
  <si>
    <t>Kleidung</t>
  </si>
  <si>
    <t>Luxusartikel</t>
  </si>
  <si>
    <t>Sonstiges</t>
  </si>
  <si>
    <t>Versicherung</t>
  </si>
  <si>
    <t>Haftpflichtversicherung</t>
  </si>
  <si>
    <t>Unfallversicherung</t>
  </si>
  <si>
    <t>Krankenversicherung</t>
  </si>
  <si>
    <t>Berufsunfähigkeitsversicherung</t>
  </si>
  <si>
    <t>Altersvorsorge</t>
  </si>
  <si>
    <t>Kommunikation</t>
  </si>
  <si>
    <t>Internet und Telekommunikation</t>
  </si>
  <si>
    <t>Geschenke</t>
  </si>
  <si>
    <t>Sport</t>
  </si>
  <si>
    <t>Urlaub</t>
  </si>
  <si>
    <t>Rentenversicherung</t>
  </si>
  <si>
    <t>Sonstiges 1</t>
  </si>
  <si>
    <t>Sonstiges 2</t>
  </si>
  <si>
    <t>Geschäftliche Ausgaben</t>
  </si>
  <si>
    <t>Ergebnis</t>
  </si>
  <si>
    <t>Büro</t>
  </si>
  <si>
    <t>Strom</t>
  </si>
  <si>
    <t>Marketing</t>
  </si>
  <si>
    <t>Internetseite</t>
  </si>
  <si>
    <t>Berufsverbände und Kammern</t>
  </si>
  <si>
    <t>Verpflegungsmehraufwand</t>
  </si>
  <si>
    <t>Telekommunikation</t>
  </si>
  <si>
    <t>Internet</t>
  </si>
  <si>
    <t>Büromaterial</t>
  </si>
  <si>
    <t>Weiterbildung</t>
  </si>
  <si>
    <t>Freiberufler Datenbanken</t>
  </si>
  <si>
    <t>Sonstiges 3</t>
  </si>
  <si>
    <t>Produktive Tage</t>
  </si>
  <si>
    <t>Krankheit</t>
  </si>
  <si>
    <t>Einkommenssteuerberechnung</t>
  </si>
  <si>
    <t>Zu versteuerndes Einkommen</t>
  </si>
  <si>
    <t>Grenzen</t>
  </si>
  <si>
    <t>Faktor</t>
  </si>
  <si>
    <t>Ekst</t>
  </si>
  <si>
    <t>Soli</t>
  </si>
  <si>
    <t>Summe</t>
  </si>
  <si>
    <t>zu zahlende EkSt</t>
  </si>
  <si>
    <t>Unproduktive Tage</t>
  </si>
  <si>
    <t>Steuerberechnung</t>
  </si>
  <si>
    <t>Verwaltung (Buchhaltung, Ablage, Einkäufe)</t>
  </si>
  <si>
    <t>Auftragsflauten</t>
  </si>
  <si>
    <t>Tagessatz</t>
  </si>
  <si>
    <t>Gesamtausgaben</t>
  </si>
  <si>
    <t>Privat</t>
  </si>
  <si>
    <t>Geschäftlich</t>
  </si>
  <si>
    <t>Durchschnittsteuersatz</t>
  </si>
  <si>
    <t>bis 14254 EUR</t>
  </si>
  <si>
    <t>bis 55.960 EUR</t>
  </si>
  <si>
    <t>ab 55.961 EUR</t>
  </si>
  <si>
    <t>zu zahlende Steuern</t>
  </si>
  <si>
    <t>Notwendiges Einkommen</t>
  </si>
  <si>
    <t>Stundensatz</t>
  </si>
  <si>
    <t>Arbeitstage</t>
  </si>
  <si>
    <t>Arbeitstage 2019</t>
  </si>
  <si>
    <t>abzgl. Feiertage</t>
  </si>
  <si>
    <t>Mögliche Arbeitstage</t>
  </si>
  <si>
    <t>*Quelle: https://www.schnelle-online.info/Arbeitstage/Anzahl-Arbeitstage-2019.html</t>
  </si>
  <si>
    <t>Quelle: https://www.bmf-steuerrechner.de/ekst/eingabeformekst.xhtml</t>
  </si>
  <si>
    <t>Kfz-Versicherung (Privatanteil)</t>
  </si>
  <si>
    <t>Reparaturen (Privatanteil)</t>
  </si>
  <si>
    <t>Reinigung und Pflege (Privatanteil)</t>
  </si>
  <si>
    <t>Private Rücklage</t>
  </si>
  <si>
    <t>*siehe Tabellenblatt Steuerberechnung</t>
  </si>
  <si>
    <t>Eingaben</t>
  </si>
  <si>
    <t>Arbeitsstunden am (produktiven) Tag</t>
  </si>
  <si>
    <t>In diesem Blatt muss nichts geändert werden. Die Steuern werden anhand der eingegebenen Ausgaben auf dem Blatt Stundensatzkalkulation berechnet</t>
  </si>
  <si>
    <t>Eingabefelder sind grün gekennzeichnet</t>
  </si>
  <si>
    <t>Notwendiges Einkommen/Jahr</t>
  </si>
  <si>
    <t>Benzin (Privatanteil)</t>
  </si>
  <si>
    <t>Bereitgestellt von der SpikeTime-Zeiterfassung: https://www.spiketime.de</t>
  </si>
  <si>
    <t>Mit diesem Excel-Tool kann der notwendige Stundensatz anhand privater und geschäftlicher Ausgaben und einer automatischen Steuerberechnung ermittelt werden.</t>
  </si>
  <si>
    <t>Freizeitaktivitäten</t>
  </si>
  <si>
    <t>Zusatzversicherung</t>
  </si>
  <si>
    <t>Rücklagen für Krankheiten</t>
  </si>
  <si>
    <t>Kabelanschluss und GEZ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</si>
</sst>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2" tint="-0.899990844447157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C06E"/>
        <bgColor indexed="64"/>
      </patternFill>
    </fill>
    <fill>
      <patternFill patternType="solid">
        <fgColor rgb="FF6EC06E"/>
        <bgColor theme="0" tint="-0.14999847407452621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rgb="FF357EBD"/>
      </left>
      <right/>
      <top/>
      <bottom/>
      <diagonal/>
    </border>
    <border>
      <left/>
      <right/>
      <top/>
      <bottom style="medium">
        <color rgb="FF357EBD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ont="1" applyFill="1"/>
    <xf numFmtId="0" fontId="0" fillId="0" borderId="2" xfId="0" applyBorder="1"/>
    <xf numFmtId="0" fontId="0" fillId="0" borderId="0" xfId="0" applyBorder="1"/>
    <xf numFmtId="0" fontId="0" fillId="0" borderId="0" xfId="0" applyFont="1" applyBorder="1"/>
    <xf numFmtId="0" fontId="0" fillId="3" borderId="0" xfId="0" applyFont="1" applyFill="1" applyBorder="1"/>
    <xf numFmtId="2" fontId="0" fillId="0" borderId="0" xfId="0" applyNumberFormat="1"/>
    <xf numFmtId="2" fontId="0" fillId="0" borderId="0" xfId="0" applyNumberFormat="1" applyBorder="1"/>
    <xf numFmtId="0" fontId="3" fillId="0" borderId="0" xfId="0" applyFont="1" applyBorder="1"/>
    <xf numFmtId="0" fontId="3" fillId="0" borderId="0" xfId="0" applyFont="1"/>
    <xf numFmtId="0" fontId="0" fillId="0" borderId="0" xfId="0" applyFill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" fontId="0" fillId="0" borderId="0" xfId="0" applyNumberFormat="1"/>
    <xf numFmtId="4" fontId="0" fillId="0" borderId="3" xfId="0" applyNumberFormat="1" applyBorder="1"/>
    <xf numFmtId="0" fontId="0" fillId="0" borderId="3" xfId="0" applyBorder="1"/>
    <xf numFmtId="4" fontId="0" fillId="4" borderId="3" xfId="0" applyNumberFormat="1" applyFill="1" applyBorder="1"/>
    <xf numFmtId="10" fontId="0" fillId="0" borderId="0" xfId="2" applyNumberFormat="1" applyFont="1"/>
    <xf numFmtId="0" fontId="2" fillId="2" borderId="1" xfId="0" applyFont="1" applyFill="1" applyBorder="1"/>
    <xf numFmtId="1" fontId="0" fillId="3" borderId="0" xfId="0" applyNumberFormat="1" applyFont="1" applyFill="1"/>
    <xf numFmtId="4" fontId="0" fillId="5" borderId="3" xfId="0" applyNumberFormat="1" applyFill="1" applyBorder="1"/>
    <xf numFmtId="4" fontId="0" fillId="0" borderId="5" xfId="0" applyNumberForma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0" xfId="0" applyNumberFormat="1" applyFont="1" applyBorder="1"/>
    <xf numFmtId="0" fontId="3" fillId="0" borderId="0" xfId="0" applyFont="1" applyAlignment="1"/>
    <xf numFmtId="0" fontId="0" fillId="0" borderId="0" xfId="0" applyFont="1" applyAlignment="1">
      <alignment horizontal="left"/>
    </xf>
    <xf numFmtId="1" fontId="3" fillId="0" borderId="0" xfId="0" applyNumberFormat="1" applyFont="1"/>
    <xf numFmtId="0" fontId="7" fillId="0" borderId="0" xfId="0" applyFont="1"/>
    <xf numFmtId="0" fontId="0" fillId="0" borderId="0" xfId="0" applyFill="1"/>
    <xf numFmtId="2" fontId="0" fillId="6" borderId="0" xfId="0" applyNumberFormat="1" applyFill="1" applyBorder="1"/>
    <xf numFmtId="0" fontId="0" fillId="6" borderId="0" xfId="0" applyFont="1" applyFill="1" applyAlignment="1">
      <alignment horizontal="right"/>
    </xf>
    <xf numFmtId="1" fontId="0" fillId="7" borderId="0" xfId="0" applyNumberFormat="1" applyFont="1" applyFill="1" applyBorder="1"/>
    <xf numFmtId="1" fontId="0" fillId="6" borderId="0" xfId="0" applyNumberFormat="1" applyFont="1" applyFill="1" applyBorder="1"/>
    <xf numFmtId="44" fontId="3" fillId="0" borderId="0" xfId="1" applyFont="1"/>
    <xf numFmtId="0" fontId="3" fillId="6" borderId="0" xfId="0" applyFont="1" applyFill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3"/>
    <xf numFmtId="0" fontId="0" fillId="6" borderId="0" xfId="0" applyFill="1"/>
    <xf numFmtId="44" fontId="9" fillId="0" borderId="0" xfId="1" applyFont="1"/>
    <xf numFmtId="44" fontId="0" fillId="0" borderId="0" xfId="1" applyFont="1"/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30"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0" tint="-0.14999847407452621"/>
          <bgColor rgb="FF6EC06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numFmt numFmtId="2" formatCode="0.00"/>
      <fill>
        <patternFill patternType="solid">
          <fgColor indexed="64"/>
          <bgColor rgb="FF6EC06E"/>
        </patternFill>
      </fill>
    </dxf>
    <dxf>
      <numFmt numFmtId="2" formatCode="0.00"/>
    </dxf>
    <dxf>
      <numFmt numFmtId="2" formatCode="0.00"/>
      <fill>
        <patternFill patternType="solid">
          <fgColor indexed="64"/>
          <bgColor rgb="FF6EC06E"/>
        </patternFill>
      </fill>
    </dxf>
    <dxf>
      <numFmt numFmtId="2" formatCode="0.00"/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numFmt numFmtId="4" formatCode="#,##0.0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4" formatCode="#,##0.0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4" formatCode="#,##0.0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bottom style="thin">
          <color theme="0" tint="-0.34998626667073579"/>
        </bottom>
      </border>
    </dxf>
    <dxf>
      <border outline="0"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2" formatCode="0.00"/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outline="0">
        <bottom style="medium">
          <color theme="1"/>
        </bottom>
      </border>
    </dxf>
    <dxf>
      <border outline="0">
        <top style="medium">
          <color theme="1"/>
        </top>
      </border>
    </dxf>
  </dxfs>
  <tableStyles count="0" defaultTableStyle="TableStyleMedium2" defaultPivotStyle="PivotStyleLight16"/>
  <colors>
    <mruColors>
      <color rgb="FF6EC06E"/>
      <color rgb="FF357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ketime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11204</xdr:colOff>
      <xdr:row>0</xdr:row>
      <xdr:rowOff>0</xdr:rowOff>
    </xdr:from>
    <xdr:to>
      <xdr:col>12</xdr:col>
      <xdr:colOff>671231</xdr:colOff>
      <xdr:row>4</xdr:row>
      <xdr:rowOff>20171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43D62-6A58-42CF-84AB-BCD09BD7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0763" y="0"/>
          <a:ext cx="3752850" cy="838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73F5D5-DF53-4FAD-97AC-6DDD7440D47D}" name="Tabelle1" displayName="Tabelle1" ref="A19:D48" totalsRowCount="1">
  <autoFilter ref="A19:D47" xr:uid="{930E70F9-0878-454E-BAD1-184ECFEFD12D}"/>
  <tableColumns count="4">
    <tableColumn id="4" xr3:uid="{867BEC4D-9920-4B1F-BB77-4F659E816D99}" name="Kategorie" totalsRowLabel="Ergebnis" totalsRowDxfId="2"/>
    <tableColumn id="1" xr3:uid="{A792881D-4464-485D-BBA5-57443F8655B9}" name="Kosten"/>
    <tableColumn id="2" xr3:uid="{265320B1-2D3A-427B-9AC9-3E6F6A449D8F}" name="Jährlich" totalsRowFunction="sum" dataDxfId="12" totalsRowDxfId="1">
      <calculatedColumnFormula>Tabelle1[[#This Row],[Monatlich]]*12</calculatedColumnFormula>
    </tableColumn>
    <tableColumn id="3" xr3:uid="{FB0E145C-744B-45FA-AC1F-28BF116D4003}" name="Monatlich" totalsRowFunction="sum" dataDxfId="11" totalsRow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B094EA-E34A-4EDB-8A83-B4DE2A4A2C26}" name="Tabelle13" displayName="Tabelle13" ref="A53:D71" totalsRowCount="1">
  <autoFilter ref="A53:D70" xr:uid="{3E2F4E5C-EC54-4963-BECF-C953D9962E57}"/>
  <tableColumns count="4">
    <tableColumn id="4" xr3:uid="{A2101A9E-061F-4CE4-A6E0-8C80460140D0}" name="Kategorie" totalsRowLabel="Ergebnis" totalsRowDxfId="25"/>
    <tableColumn id="1" xr3:uid="{76F3E25C-270A-4880-88A9-0D25238190DF}" name="Kosten"/>
    <tableColumn id="2" xr3:uid="{2F7E50EB-1831-470A-8556-ECF2FF472AEC}" name="Jährlich" totalsRowFunction="sum" dataDxfId="10" totalsRowDxfId="24">
      <calculatedColumnFormula>Tabelle13[[#This Row],[Monatlich]]*12</calculatedColumnFormula>
    </tableColumn>
    <tableColumn id="3" xr3:uid="{A02CCB5A-0D69-49D3-94BB-DE98A112777B}" name="Monatlich" totalsRowFunction="sum" dataDxfId="9" totalsRowDxfId="23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3658FD5-0484-40AD-9B93-97EC90D3E1A4}" name="Tabelle4" displayName="Tabelle4" ref="F25:G32" totalsRowCount="1" headerRowDxfId="27" headerRowBorderDxfId="28" tableBorderDxfId="29">
  <autoFilter ref="F25:G31" xr:uid="{118939E1-31C5-43B7-8881-B40D061BEA2A}"/>
  <tableColumns count="2">
    <tableColumn id="2" xr3:uid="{DE89C5C6-97C3-4FA0-9E4A-2980783C8F33}" name="Kategorie" totalsRowLabel="Ergebnis" dataDxfId="6" totalsRowDxfId="5"/>
    <tableColumn id="3" xr3:uid="{90DE2AA7-25F0-4284-AC22-1F1A533F0F9D}" name="Jährlich" totalsRowFunction="sum" dataDxfId="4" totalsRowDxfId="3">
      <calculatedColumnFormula>#REF!*12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B04AA0-0345-4AA9-928C-3D3C0D982F6B}" name="Tabelle136" displayName="Tabelle136" ref="A75:D78" totalsRowCount="1">
  <autoFilter ref="A75:D77" xr:uid="{637802FD-9322-4A87-8980-88FD06D585B1}"/>
  <tableColumns count="4">
    <tableColumn id="4" xr3:uid="{DCE6F485-4E78-4022-BB7F-2291A42EFAA0}" name="Kategorie" totalsRowLabel="Ergebnis" totalsRowDxfId="15"/>
    <tableColumn id="1" xr3:uid="{A00B0C32-61D3-4D1F-851F-B7DD46C3DD0A}" name="Kosten"/>
    <tableColumn id="2" xr3:uid="{ECB18679-EA7A-4E4C-8102-2AC7C945C4EC}" name="Jährlich" totalsRowFunction="sum" dataDxfId="22" totalsRowDxfId="14">
      <calculatedColumnFormula>+Tabelle13[[#Totals],[Jährlich]]</calculatedColumnFormula>
    </tableColumn>
    <tableColumn id="3" xr3:uid="{2EF5AAED-E11B-4393-A903-2A71D3BB916F}" name="Monatlich" totalsRowFunction="sum" dataDxfId="26" totalsRowDxfId="13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FC67D34-08C6-4DDF-9909-3A7C537DFDDB}" name="Tabelle6" displayName="Tabelle6" ref="A10:D14" totalsRowShown="0" headerRowDxfId="16" headerRowBorderDxfId="20" tableBorderDxfId="21">
  <autoFilter ref="A10:D14" xr:uid="{E89DA65E-36BB-4EAF-8FD7-9D7C7CECC3A1}"/>
  <tableColumns count="4">
    <tableColumn id="1" xr3:uid="{F54BA55B-CCEA-4F42-BB89-FABF9AD76AFA}" name="Grenzen"/>
    <tableColumn id="2" xr3:uid="{5AE9F790-2996-406C-A6D9-8E7CA0E8DB2C}" name="bis 14254 EUR" dataDxfId="19"/>
    <tableColumn id="3" xr3:uid="{B0CC1B87-F38E-46B3-8B93-BF1D820D7953}" name="bis 55.960 EUR" dataDxfId="18"/>
    <tableColumn id="4" xr3:uid="{D9C776DF-39EC-4737-8963-2230D7275C66}" name="ab 55.961 EUR" dataDxfId="1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iketime.de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3A2D4-54A4-4F06-9C73-4746618C2C3B}">
  <dimension ref="A1:K86"/>
  <sheetViews>
    <sheetView tabSelected="1" zoomScale="85" zoomScaleNormal="85" workbookViewId="0">
      <selection activeCell="A3" sqref="A3"/>
    </sheetView>
  </sheetViews>
  <sheetFormatPr baseColWidth="10" defaultRowHeight="15" x14ac:dyDescent="0.25"/>
  <cols>
    <col min="1" max="1" width="30.140625" customWidth="1"/>
    <col min="2" max="2" width="30.85546875" bestFit="1" customWidth="1"/>
    <col min="3" max="3" width="12" customWidth="1"/>
    <col min="4" max="4" width="12.28515625" bestFit="1" customWidth="1"/>
    <col min="6" max="6" width="40.7109375" bestFit="1" customWidth="1"/>
    <col min="7" max="7" width="10" bestFit="1" customWidth="1"/>
    <col min="9" max="9" width="12.140625" customWidth="1"/>
  </cols>
  <sheetData>
    <row r="1" spans="1:7" ht="19.5" thickBot="1" x14ac:dyDescent="0.35">
      <c r="A1" s="47" t="s">
        <v>0</v>
      </c>
      <c r="B1" s="47"/>
      <c r="C1" s="47"/>
      <c r="D1" s="47"/>
      <c r="E1" s="47"/>
      <c r="F1" s="47"/>
      <c r="G1" s="47"/>
    </row>
    <row r="3" spans="1:7" x14ac:dyDescent="0.25">
      <c r="A3" t="s">
        <v>91</v>
      </c>
    </row>
    <row r="4" spans="1:7" x14ac:dyDescent="0.25">
      <c r="A4" s="44" t="s">
        <v>87</v>
      </c>
      <c r="B4" s="49"/>
    </row>
    <row r="6" spans="1:7" x14ac:dyDescent="0.25">
      <c r="A6" s="48" t="s">
        <v>90</v>
      </c>
    </row>
    <row r="7" spans="1:7" x14ac:dyDescent="0.25">
      <c r="A7" s="48"/>
    </row>
    <row r="8" spans="1:7" ht="19.5" thickBot="1" x14ac:dyDescent="0.35">
      <c r="A8" s="47" t="s">
        <v>35</v>
      </c>
      <c r="B8" s="47"/>
      <c r="C8" s="47"/>
      <c r="D8" s="47"/>
      <c r="E8" s="47"/>
      <c r="F8" s="47"/>
      <c r="G8" s="47"/>
    </row>
    <row r="9" spans="1:7" x14ac:dyDescent="0.25">
      <c r="B9" s="38"/>
    </row>
    <row r="10" spans="1:7" ht="26.25" x14ac:dyDescent="0.4">
      <c r="A10" s="9" t="s">
        <v>72</v>
      </c>
      <c r="B10" s="50">
        <f>B11/G37</f>
        <v>44.314345936382466</v>
      </c>
    </row>
    <row r="11" spans="1:7" x14ac:dyDescent="0.25">
      <c r="A11" s="9" t="s">
        <v>62</v>
      </c>
      <c r="B11" s="43">
        <f>C85/G36</f>
        <v>354.51476749105973</v>
      </c>
    </row>
    <row r="12" spans="1:7" x14ac:dyDescent="0.25">
      <c r="A12" s="9"/>
      <c r="B12" s="43"/>
    </row>
    <row r="13" spans="1:7" x14ac:dyDescent="0.25">
      <c r="A13" s="9" t="s">
        <v>88</v>
      </c>
      <c r="B13" s="43">
        <f>C85</f>
        <v>45377.890238855645</v>
      </c>
    </row>
    <row r="14" spans="1:7" x14ac:dyDescent="0.25">
      <c r="A14" s="9"/>
      <c r="B14" s="43"/>
    </row>
    <row r="15" spans="1:7" ht="19.5" thickBot="1" x14ac:dyDescent="0.35">
      <c r="A15" s="47" t="s">
        <v>84</v>
      </c>
      <c r="B15" s="47"/>
      <c r="C15" s="47"/>
      <c r="D15" s="47"/>
      <c r="E15" s="47"/>
      <c r="F15" s="47"/>
      <c r="G15" s="47"/>
    </row>
    <row r="16" spans="1:7" x14ac:dyDescent="0.25">
      <c r="B16" s="3"/>
    </row>
    <row r="17" spans="1:11" x14ac:dyDescent="0.25">
      <c r="A17" s="45" t="s">
        <v>1</v>
      </c>
      <c r="B17" s="46"/>
      <c r="C17" s="46"/>
      <c r="D17" s="46"/>
      <c r="F17" s="13" t="s">
        <v>73</v>
      </c>
      <c r="G17" s="13"/>
      <c r="H17" s="34"/>
      <c r="K17" s="9"/>
    </row>
    <row r="18" spans="1:11" x14ac:dyDescent="0.25">
      <c r="F18" s="12"/>
      <c r="G18" s="12"/>
      <c r="H18" s="12"/>
    </row>
    <row r="19" spans="1:11" x14ac:dyDescent="0.25">
      <c r="A19" t="s">
        <v>2</v>
      </c>
      <c r="B19" t="s">
        <v>5</v>
      </c>
      <c r="C19" t="s">
        <v>3</v>
      </c>
      <c r="D19" t="s">
        <v>4</v>
      </c>
      <c r="F19" s="35" t="s">
        <v>74</v>
      </c>
      <c r="G19" s="40">
        <v>250</v>
      </c>
      <c r="H19" s="37" t="s">
        <v>77</v>
      </c>
    </row>
    <row r="20" spans="1:11" x14ac:dyDescent="0.25">
      <c r="A20" s="8" t="s">
        <v>6</v>
      </c>
      <c r="B20" s="3" t="s">
        <v>7</v>
      </c>
      <c r="C20" s="7">
        <f>Tabelle1[[#This Row],[Monatlich]]*12</f>
        <v>5400</v>
      </c>
      <c r="D20" s="39">
        <v>450</v>
      </c>
      <c r="F20" s="35" t="s">
        <v>75</v>
      </c>
      <c r="G20" s="40">
        <v>11</v>
      </c>
      <c r="H20" s="37" t="s">
        <v>77</v>
      </c>
    </row>
    <row r="21" spans="1:11" x14ac:dyDescent="0.25">
      <c r="A21" s="8"/>
      <c r="B21" s="3" t="s">
        <v>8</v>
      </c>
      <c r="C21" s="7">
        <f>Tabelle1[[#This Row],[Monatlich]]*12</f>
        <v>1440</v>
      </c>
      <c r="D21" s="39">
        <v>120</v>
      </c>
      <c r="F21" s="35" t="s">
        <v>76</v>
      </c>
      <c r="G21" s="40">
        <f>G19-G20</f>
        <v>239</v>
      </c>
    </row>
    <row r="22" spans="1:11" x14ac:dyDescent="0.25">
      <c r="A22" s="8" t="s">
        <v>9</v>
      </c>
      <c r="B22" s="3" t="s">
        <v>89</v>
      </c>
      <c r="C22" s="7">
        <f>Tabelle1[[#This Row],[Monatlich]]*12</f>
        <v>720</v>
      </c>
      <c r="D22" s="39">
        <v>60</v>
      </c>
      <c r="F22" s="12"/>
      <c r="G22" s="12"/>
      <c r="H22" s="12"/>
    </row>
    <row r="23" spans="1:11" x14ac:dyDescent="0.25">
      <c r="A23" s="8"/>
      <c r="B23" s="3" t="s">
        <v>79</v>
      </c>
      <c r="C23" s="7">
        <f>Tabelle1[[#This Row],[Monatlich]]*12</f>
        <v>240</v>
      </c>
      <c r="D23" s="39">
        <v>20</v>
      </c>
      <c r="F23" s="13" t="s">
        <v>58</v>
      </c>
      <c r="G23" s="13"/>
      <c r="H23" s="34"/>
    </row>
    <row r="24" spans="1:11" x14ac:dyDescent="0.25">
      <c r="A24" s="8"/>
      <c r="B24" s="3" t="s">
        <v>80</v>
      </c>
      <c r="C24" s="7">
        <f>Tabelle1[[#This Row],[Monatlich]]*12</f>
        <v>480</v>
      </c>
      <c r="D24" s="39">
        <v>40</v>
      </c>
      <c r="H24" s="12"/>
    </row>
    <row r="25" spans="1:11" ht="15.75" thickBot="1" x14ac:dyDescent="0.3">
      <c r="A25" s="8"/>
      <c r="B25" s="3" t="s">
        <v>81</v>
      </c>
      <c r="C25" s="7">
        <f>Tabelle1[[#This Row],[Monatlich]]*12</f>
        <v>60</v>
      </c>
      <c r="D25" s="39">
        <v>5</v>
      </c>
      <c r="F25" s="23" t="s">
        <v>2</v>
      </c>
      <c r="G25" s="23" t="s">
        <v>3</v>
      </c>
    </row>
    <row r="26" spans="1:11" x14ac:dyDescent="0.25">
      <c r="A26" s="8" t="s">
        <v>14</v>
      </c>
      <c r="B26" s="3" t="s">
        <v>15</v>
      </c>
      <c r="C26" s="7">
        <f>Tabelle1[[#This Row],[Monatlich]]*12</f>
        <v>2400</v>
      </c>
      <c r="D26" s="39">
        <v>200</v>
      </c>
      <c r="F26" s="5" t="s">
        <v>38</v>
      </c>
      <c r="G26" s="41">
        <v>24</v>
      </c>
    </row>
    <row r="27" spans="1:11" x14ac:dyDescent="0.25">
      <c r="A27" s="8"/>
      <c r="B27" s="3" t="s">
        <v>92</v>
      </c>
      <c r="C27" s="7">
        <f>Tabelle1[[#This Row],[Monatlich]]*12</f>
        <v>1200</v>
      </c>
      <c r="D27" s="39">
        <v>100</v>
      </c>
      <c r="F27" s="4" t="s">
        <v>60</v>
      </c>
      <c r="G27" s="42">
        <v>12</v>
      </c>
    </row>
    <row r="28" spans="1:11" x14ac:dyDescent="0.25">
      <c r="A28" s="8"/>
      <c r="B28" s="3" t="s">
        <v>16</v>
      </c>
      <c r="C28" s="7">
        <f>Tabelle1[[#This Row],[Monatlich]]*12</f>
        <v>240</v>
      </c>
      <c r="D28" s="39">
        <v>20</v>
      </c>
      <c r="F28" s="5" t="s">
        <v>49</v>
      </c>
      <c r="G28" s="41">
        <v>10</v>
      </c>
    </row>
    <row r="29" spans="1:11" x14ac:dyDescent="0.25">
      <c r="A29" s="8"/>
      <c r="B29" s="3" t="s">
        <v>17</v>
      </c>
      <c r="C29" s="7">
        <f>Tabelle1[[#This Row],[Monatlich]]*12</f>
        <v>1200</v>
      </c>
      <c r="D29" s="39">
        <v>100</v>
      </c>
      <c r="F29" s="4" t="s">
        <v>30</v>
      </c>
      <c r="G29" s="42">
        <v>30</v>
      </c>
    </row>
    <row r="30" spans="1:11" x14ac:dyDescent="0.25">
      <c r="A30" s="8"/>
      <c r="B30" s="3" t="s">
        <v>18</v>
      </c>
      <c r="C30" s="7">
        <f>Tabelle1[[#This Row],[Monatlich]]*12</f>
        <v>0</v>
      </c>
      <c r="D30" s="39">
        <v>0</v>
      </c>
      <c r="F30" s="4" t="s">
        <v>61</v>
      </c>
      <c r="G30" s="42">
        <v>30</v>
      </c>
    </row>
    <row r="31" spans="1:11" x14ac:dyDescent="0.25">
      <c r="A31" s="8"/>
      <c r="B31" s="3" t="s">
        <v>19</v>
      </c>
      <c r="C31" s="7">
        <f>Tabelle1[[#This Row],[Monatlich]]*12</f>
        <v>0</v>
      </c>
      <c r="D31" s="39">
        <v>0</v>
      </c>
      <c r="F31" s="5" t="s">
        <v>19</v>
      </c>
      <c r="G31" s="41">
        <v>5</v>
      </c>
    </row>
    <row r="32" spans="1:11" x14ac:dyDescent="0.25">
      <c r="A32" s="8" t="s">
        <v>20</v>
      </c>
      <c r="B32" s="3" t="s">
        <v>21</v>
      </c>
      <c r="C32" s="7">
        <f>Tabelle1[[#This Row],[Monatlich]]*12</f>
        <v>120</v>
      </c>
      <c r="D32" s="39">
        <v>10</v>
      </c>
      <c r="F32" s="1" t="s">
        <v>35</v>
      </c>
      <c r="G32" s="24">
        <f>SUBTOTAL(109,Tabelle4[Jährlich])</f>
        <v>111</v>
      </c>
    </row>
    <row r="33" spans="1:7" x14ac:dyDescent="0.25">
      <c r="A33" s="8"/>
      <c r="B33" s="3" t="s">
        <v>22</v>
      </c>
      <c r="C33" s="7">
        <f>Tabelle1[[#This Row],[Monatlich]]*12</f>
        <v>0</v>
      </c>
      <c r="D33" s="39">
        <v>0</v>
      </c>
    </row>
    <row r="34" spans="1:7" x14ac:dyDescent="0.25">
      <c r="A34" s="8"/>
      <c r="B34" s="3" t="s">
        <v>23</v>
      </c>
      <c r="C34" s="7">
        <f>Tabelle1[[#This Row],[Monatlich]]*12</f>
        <v>3600</v>
      </c>
      <c r="D34" s="39">
        <v>300</v>
      </c>
      <c r="F34" s="13" t="s">
        <v>48</v>
      </c>
      <c r="G34" s="13"/>
    </row>
    <row r="35" spans="1:7" x14ac:dyDescent="0.25">
      <c r="A35" s="8"/>
      <c r="B35" s="3" t="s">
        <v>93</v>
      </c>
      <c r="C35" s="7">
        <f>Tabelle1[[#This Row],[Monatlich]]*12</f>
        <v>0</v>
      </c>
      <c r="D35" s="39">
        <v>0</v>
      </c>
      <c r="F35" s="12"/>
      <c r="G35" s="12"/>
    </row>
    <row r="36" spans="1:7" x14ac:dyDescent="0.25">
      <c r="A36" s="8"/>
      <c r="B36" s="3" t="s">
        <v>24</v>
      </c>
      <c r="C36" s="7">
        <f>Tabelle1[[#This Row],[Monatlich]]*12</f>
        <v>960</v>
      </c>
      <c r="D36" s="39">
        <v>80</v>
      </c>
      <c r="F36" s="9" t="s">
        <v>48</v>
      </c>
      <c r="G36" s="36">
        <f>G21-Tabelle4[[#Totals],[Jährlich]]</f>
        <v>128</v>
      </c>
    </row>
    <row r="37" spans="1:7" x14ac:dyDescent="0.25">
      <c r="A37" s="8"/>
      <c r="B37" s="3" t="s">
        <v>94</v>
      </c>
      <c r="C37" s="7">
        <f>Tabelle1[[#This Row],[Monatlich]]*12</f>
        <v>2400</v>
      </c>
      <c r="D37" s="39">
        <v>200</v>
      </c>
      <c r="F37" s="9" t="s">
        <v>85</v>
      </c>
      <c r="G37" s="44">
        <v>8</v>
      </c>
    </row>
    <row r="38" spans="1:7" x14ac:dyDescent="0.25">
      <c r="A38" s="8" t="s">
        <v>25</v>
      </c>
      <c r="B38" s="3" t="s">
        <v>31</v>
      </c>
      <c r="C38" s="7">
        <f>Tabelle1[[#This Row],[Monatlich]]*12</f>
        <v>6000</v>
      </c>
      <c r="D38" s="39">
        <v>500</v>
      </c>
      <c r="F38" s="9"/>
    </row>
    <row r="39" spans="1:7" x14ac:dyDescent="0.25">
      <c r="A39" s="8"/>
      <c r="B39" s="3" t="s">
        <v>82</v>
      </c>
      <c r="C39" s="7">
        <f>Tabelle1[[#This Row],[Monatlich]]*12</f>
        <v>2400</v>
      </c>
      <c r="D39" s="39">
        <v>200</v>
      </c>
    </row>
    <row r="40" spans="1:7" x14ac:dyDescent="0.25">
      <c r="A40" s="8" t="s">
        <v>26</v>
      </c>
      <c r="B40" s="3" t="s">
        <v>95</v>
      </c>
      <c r="C40" s="7">
        <f>Tabelle1[[#This Row],[Monatlich]]*12</f>
        <v>480</v>
      </c>
      <c r="D40" s="39">
        <v>40</v>
      </c>
    </row>
    <row r="41" spans="1:7" x14ac:dyDescent="0.25">
      <c r="A41" s="8"/>
      <c r="B41" s="3" t="s">
        <v>27</v>
      </c>
      <c r="C41" s="7">
        <f>Tabelle1[[#This Row],[Monatlich]]*12</f>
        <v>360</v>
      </c>
      <c r="D41" s="39">
        <v>30</v>
      </c>
    </row>
    <row r="42" spans="1:7" x14ac:dyDescent="0.25">
      <c r="A42" s="8" t="s">
        <v>19</v>
      </c>
      <c r="B42" s="3" t="s">
        <v>28</v>
      </c>
      <c r="C42" s="7">
        <f>Tabelle1[[#This Row],[Monatlich]]*12</f>
        <v>120</v>
      </c>
      <c r="D42" s="39">
        <v>10</v>
      </c>
    </row>
    <row r="43" spans="1:7" x14ac:dyDescent="0.25">
      <c r="A43" s="3"/>
      <c r="B43" s="3" t="s">
        <v>29</v>
      </c>
      <c r="C43" s="7">
        <f>Tabelle1[[#This Row],[Monatlich]]*12</f>
        <v>720</v>
      </c>
      <c r="D43" s="39">
        <v>60</v>
      </c>
    </row>
    <row r="44" spans="1:7" x14ac:dyDescent="0.25">
      <c r="A44" s="3"/>
      <c r="B44" s="3" t="s">
        <v>30</v>
      </c>
      <c r="C44" s="7">
        <f>Tabelle1[[#This Row],[Monatlich]]*12</f>
        <v>1200</v>
      </c>
      <c r="D44" s="39">
        <v>100</v>
      </c>
    </row>
    <row r="45" spans="1:7" x14ac:dyDescent="0.25">
      <c r="A45" s="3"/>
      <c r="B45" s="3" t="s">
        <v>32</v>
      </c>
      <c r="C45" s="7">
        <f>Tabelle1[[#This Row],[Monatlich]]*12</f>
        <v>0</v>
      </c>
      <c r="D45" s="39">
        <v>0</v>
      </c>
    </row>
    <row r="46" spans="1:7" x14ac:dyDescent="0.25">
      <c r="A46" s="3"/>
      <c r="B46" s="3" t="s">
        <v>33</v>
      </c>
      <c r="C46" s="7">
        <f>Tabelle1[[#This Row],[Monatlich]]*12</f>
        <v>0</v>
      </c>
      <c r="D46" s="39">
        <v>0</v>
      </c>
    </row>
    <row r="47" spans="1:7" x14ac:dyDescent="0.25">
      <c r="A47" s="3"/>
      <c r="B47" s="3" t="s">
        <v>47</v>
      </c>
      <c r="C47" s="7">
        <f>Tabelle1[[#This Row],[Monatlich]]*12</f>
        <v>0</v>
      </c>
      <c r="D47" s="39">
        <v>0</v>
      </c>
    </row>
    <row r="48" spans="1:7" x14ac:dyDescent="0.25">
      <c r="A48" s="9" t="s">
        <v>35</v>
      </c>
      <c r="C48" s="6">
        <f>SUBTOTAL(109,Tabelle1[Jährlich])</f>
        <v>31740</v>
      </c>
      <c r="D48" s="6">
        <f>SUBTOTAL(109,Tabelle1[Monatlich])</f>
        <v>2645</v>
      </c>
    </row>
    <row r="51" spans="1:4" x14ac:dyDescent="0.25">
      <c r="A51" s="13" t="s">
        <v>34</v>
      </c>
      <c r="B51" s="13"/>
      <c r="C51" s="13"/>
      <c r="D51" s="13"/>
    </row>
    <row r="53" spans="1:4" x14ac:dyDescent="0.25">
      <c r="A53" t="s">
        <v>2</v>
      </c>
      <c r="B53" t="s">
        <v>5</v>
      </c>
      <c r="C53" t="s">
        <v>3</v>
      </c>
      <c r="D53" t="s">
        <v>4</v>
      </c>
    </row>
    <row r="54" spans="1:4" x14ac:dyDescent="0.25">
      <c r="A54" s="11" t="s">
        <v>36</v>
      </c>
      <c r="B54" s="2" t="s">
        <v>7</v>
      </c>
      <c r="C54" s="7">
        <f>Tabelle13[[#This Row],[Monatlich]]*12</f>
        <v>1920</v>
      </c>
      <c r="D54" s="39">
        <v>160</v>
      </c>
    </row>
    <row r="55" spans="1:4" x14ac:dyDescent="0.25">
      <c r="A55" s="8"/>
      <c r="B55" s="3" t="s">
        <v>37</v>
      </c>
      <c r="C55" s="7">
        <f>Tabelle13[[#This Row],[Monatlich]]*12</f>
        <v>180</v>
      </c>
      <c r="D55" s="39">
        <v>15</v>
      </c>
    </row>
    <row r="56" spans="1:4" x14ac:dyDescent="0.25">
      <c r="A56" s="8" t="s">
        <v>9</v>
      </c>
      <c r="B56" s="3" t="s">
        <v>10</v>
      </c>
      <c r="C56" s="7">
        <f>Tabelle13[[#This Row],[Monatlich]]*12</f>
        <v>2400</v>
      </c>
      <c r="D56" s="39">
        <v>200</v>
      </c>
    </row>
    <row r="57" spans="1:4" x14ac:dyDescent="0.25">
      <c r="A57" s="8"/>
      <c r="B57" s="3" t="s">
        <v>11</v>
      </c>
      <c r="C57" s="7">
        <f>Tabelle13[[#This Row],[Monatlich]]*12</f>
        <v>360</v>
      </c>
      <c r="D57" s="39">
        <v>30</v>
      </c>
    </row>
    <row r="58" spans="1:4" x14ac:dyDescent="0.25">
      <c r="A58" s="8"/>
      <c r="B58" s="3" t="s">
        <v>12</v>
      </c>
      <c r="C58" s="7">
        <f>Tabelle13[[#This Row],[Monatlich]]*12</f>
        <v>480</v>
      </c>
      <c r="D58" s="39">
        <v>40</v>
      </c>
    </row>
    <row r="59" spans="1:4" x14ac:dyDescent="0.25">
      <c r="A59" s="8"/>
      <c r="B59" s="3" t="s">
        <v>13</v>
      </c>
      <c r="C59" s="7">
        <f>Tabelle13[[#This Row],[Monatlich]]*12</f>
        <v>120</v>
      </c>
      <c r="D59" s="39">
        <v>10</v>
      </c>
    </row>
    <row r="60" spans="1:4" x14ac:dyDescent="0.25">
      <c r="A60" s="8" t="s">
        <v>38</v>
      </c>
      <c r="B60" s="3" t="s">
        <v>39</v>
      </c>
      <c r="C60" s="7">
        <f>Tabelle13[[#This Row],[Monatlich]]*12</f>
        <v>120</v>
      </c>
      <c r="D60" s="39">
        <v>10</v>
      </c>
    </row>
    <row r="61" spans="1:4" x14ac:dyDescent="0.25">
      <c r="A61" s="8"/>
      <c r="B61" s="3" t="s">
        <v>46</v>
      </c>
      <c r="C61" s="7">
        <f>Tabelle13[[#This Row],[Monatlich]]*12</f>
        <v>240</v>
      </c>
      <c r="D61" s="39">
        <v>20</v>
      </c>
    </row>
    <row r="62" spans="1:4" x14ac:dyDescent="0.25">
      <c r="A62" s="8" t="s">
        <v>19</v>
      </c>
      <c r="B62" s="3" t="s">
        <v>40</v>
      </c>
      <c r="C62" s="7">
        <f>Tabelle13[[#This Row],[Monatlich]]*12</f>
        <v>0</v>
      </c>
      <c r="D62" s="39">
        <v>0</v>
      </c>
    </row>
    <row r="63" spans="1:4" x14ac:dyDescent="0.25">
      <c r="A63" s="8"/>
      <c r="B63" s="3" t="s">
        <v>41</v>
      </c>
      <c r="C63" s="7">
        <f>Tabelle13[[#This Row],[Monatlich]]*12</f>
        <v>0</v>
      </c>
      <c r="D63" s="39">
        <v>0</v>
      </c>
    </row>
    <row r="64" spans="1:4" x14ac:dyDescent="0.25">
      <c r="A64" s="8"/>
      <c r="B64" s="3" t="s">
        <v>42</v>
      </c>
      <c r="C64" s="7">
        <f>Tabelle13[[#This Row],[Monatlich]]*12</f>
        <v>360</v>
      </c>
      <c r="D64" s="39">
        <v>30</v>
      </c>
    </row>
    <row r="65" spans="1:4" x14ac:dyDescent="0.25">
      <c r="A65" s="8"/>
      <c r="B65" s="10" t="s">
        <v>43</v>
      </c>
      <c r="C65" s="7">
        <f>Tabelle13[[#This Row],[Monatlich]]*12</f>
        <v>360</v>
      </c>
      <c r="D65" s="39">
        <v>30</v>
      </c>
    </row>
    <row r="66" spans="1:4" x14ac:dyDescent="0.25">
      <c r="A66" s="3"/>
      <c r="B66" s="3" t="s">
        <v>44</v>
      </c>
      <c r="C66" s="7">
        <f>Tabelle13[[#This Row],[Monatlich]]*12</f>
        <v>360</v>
      </c>
      <c r="D66" s="39">
        <v>30</v>
      </c>
    </row>
    <row r="67" spans="1:4" x14ac:dyDescent="0.25">
      <c r="A67" s="3"/>
      <c r="B67" s="3" t="s">
        <v>45</v>
      </c>
      <c r="C67" s="7">
        <f>Tabelle13[[#This Row],[Monatlich]]*12</f>
        <v>600</v>
      </c>
      <c r="D67" s="39">
        <v>50</v>
      </c>
    </row>
    <row r="68" spans="1:4" x14ac:dyDescent="0.25">
      <c r="A68" s="3"/>
      <c r="B68" s="3" t="s">
        <v>32</v>
      </c>
      <c r="C68" s="7">
        <f>Tabelle13[[#This Row],[Monatlich]]*12</f>
        <v>0</v>
      </c>
      <c r="D68" s="39">
        <v>0</v>
      </c>
    </row>
    <row r="69" spans="1:4" x14ac:dyDescent="0.25">
      <c r="A69" s="3"/>
      <c r="B69" s="3" t="s">
        <v>33</v>
      </c>
      <c r="C69" s="7">
        <f>Tabelle13[[#This Row],[Monatlich]]*12</f>
        <v>0</v>
      </c>
      <c r="D69" s="39">
        <v>0</v>
      </c>
    </row>
    <row r="70" spans="1:4" x14ac:dyDescent="0.25">
      <c r="A70" s="3"/>
      <c r="B70" s="3" t="s">
        <v>47</v>
      </c>
      <c r="C70" s="7">
        <f>Tabelle13[[#This Row],[Monatlich]]*12</f>
        <v>0</v>
      </c>
      <c r="D70" s="39">
        <v>0</v>
      </c>
    </row>
    <row r="71" spans="1:4" x14ac:dyDescent="0.25">
      <c r="A71" s="9" t="s">
        <v>35</v>
      </c>
      <c r="C71" s="6">
        <f>SUBTOTAL(109,Tabelle13[Jährlich])</f>
        <v>7500</v>
      </c>
      <c r="D71" s="6">
        <f>SUBTOTAL(109,Tabelle13[Monatlich])</f>
        <v>625</v>
      </c>
    </row>
    <row r="73" spans="1:4" x14ac:dyDescent="0.25">
      <c r="A73" s="13" t="s">
        <v>63</v>
      </c>
      <c r="B73" s="13"/>
      <c r="C73" s="13"/>
      <c r="D73" s="13"/>
    </row>
    <row r="75" spans="1:4" x14ac:dyDescent="0.25">
      <c r="A75" t="s">
        <v>2</v>
      </c>
      <c r="B75" t="s">
        <v>5</v>
      </c>
      <c r="C75" t="s">
        <v>3</v>
      </c>
      <c r="D75" t="s">
        <v>4</v>
      </c>
    </row>
    <row r="76" spans="1:4" x14ac:dyDescent="0.25">
      <c r="A76" s="11" t="s">
        <v>64</v>
      </c>
      <c r="B76" s="2"/>
      <c r="C76" s="7">
        <f>+Tabelle1[[#Totals],[Jährlich]]</f>
        <v>31740</v>
      </c>
      <c r="D76" s="7">
        <f>+Tabelle1[[#Totals],[Monatlich]]</f>
        <v>2645</v>
      </c>
    </row>
    <row r="77" spans="1:4" x14ac:dyDescent="0.25">
      <c r="A77" s="8" t="s">
        <v>65</v>
      </c>
      <c r="B77" s="3"/>
      <c r="C77" s="7">
        <f>+Tabelle13[[#Totals],[Jährlich]]</f>
        <v>7500</v>
      </c>
      <c r="D77" s="7">
        <f>+Tabelle13[[#Totals],[Monatlich]]</f>
        <v>625</v>
      </c>
    </row>
    <row r="78" spans="1:4" x14ac:dyDescent="0.25">
      <c r="A78" s="9" t="s">
        <v>35</v>
      </c>
      <c r="C78" s="6">
        <f>SUBTOTAL(109,Tabelle136[Jährlich])</f>
        <v>39240</v>
      </c>
      <c r="D78" s="6">
        <f>SUBTOTAL(109,Tabelle136[Monatlich])</f>
        <v>3270</v>
      </c>
    </row>
    <row r="80" spans="1:4" x14ac:dyDescent="0.25">
      <c r="A80" s="9" t="s">
        <v>59</v>
      </c>
      <c r="C80" s="37" t="s">
        <v>83</v>
      </c>
    </row>
    <row r="82" spans="1:3" x14ac:dyDescent="0.25">
      <c r="A82" s="9" t="s">
        <v>51</v>
      </c>
      <c r="C82" s="43">
        <f>Tabelle136[[#Totals],[Jährlich]]-C77</f>
        <v>31740</v>
      </c>
    </row>
    <row r="83" spans="1:3" x14ac:dyDescent="0.25">
      <c r="A83" s="9" t="s">
        <v>70</v>
      </c>
      <c r="C83" s="43">
        <f>Steuerberechnung!B16</f>
        <v>6137.8902388556471</v>
      </c>
    </row>
    <row r="84" spans="1:3" x14ac:dyDescent="0.25">
      <c r="C84" s="51"/>
    </row>
    <row r="85" spans="1:3" x14ac:dyDescent="0.25">
      <c r="A85" s="9" t="s">
        <v>71</v>
      </c>
      <c r="C85" s="43">
        <f>Tabelle136[[#Totals],[Jährlich]]+C83</f>
        <v>45377.890238855645</v>
      </c>
    </row>
    <row r="86" spans="1:3" x14ac:dyDescent="0.25">
      <c r="C86" s="51"/>
    </row>
  </sheetData>
  <mergeCells count="9">
    <mergeCell ref="A15:G15"/>
    <mergeCell ref="A8:G8"/>
    <mergeCell ref="A1:G1"/>
    <mergeCell ref="A51:D51"/>
    <mergeCell ref="A73:D73"/>
    <mergeCell ref="A17:D17"/>
    <mergeCell ref="F17:G17"/>
    <mergeCell ref="F23:G23"/>
    <mergeCell ref="F34:G34"/>
  </mergeCells>
  <hyperlinks>
    <hyperlink ref="A6" r:id="rId1" xr:uid="{00A4004B-17CF-40FA-8250-8178195DAE75}"/>
  </hyperlinks>
  <pageMargins left="0.7" right="0.7" top="0.78740157499999996" bottom="0.78740157499999996" header="0.3" footer="0.3"/>
  <pageSetup paperSize="9" orientation="portrait" horizontalDpi="4294967293" verticalDpi="0" r:id="rId2"/>
  <ignoredErrors>
    <ignoredError sqref="C76 G31 G26:G30" calculatedColumn="1"/>
  </ignoredErrors>
  <drawing r:id="rId3"/>
  <tableParts count="4"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F1FA1-119C-402C-8E3F-B8FF2FFA60AF}">
  <dimension ref="A1:D19"/>
  <sheetViews>
    <sheetView workbookViewId="0">
      <selection activeCell="C8" sqref="C8"/>
    </sheetView>
  </sheetViews>
  <sheetFormatPr baseColWidth="10" defaultRowHeight="15" x14ac:dyDescent="0.25"/>
  <cols>
    <col min="1" max="1" width="27.85546875" bestFit="1" customWidth="1"/>
    <col min="2" max="2" width="15.140625" customWidth="1"/>
    <col min="3" max="3" width="15.7109375" customWidth="1"/>
    <col min="4" max="4" width="15.28515625" customWidth="1"/>
  </cols>
  <sheetData>
    <row r="1" spans="1:4" x14ac:dyDescent="0.25">
      <c r="A1" s="14" t="s">
        <v>86</v>
      </c>
    </row>
    <row r="4" spans="1:4" x14ac:dyDescent="0.25">
      <c r="A4" s="15" t="s">
        <v>50</v>
      </c>
      <c r="B4" s="15"/>
      <c r="C4" s="15"/>
      <c r="D4" s="15"/>
    </row>
    <row r="5" spans="1:4" x14ac:dyDescent="0.25">
      <c r="A5" s="16"/>
      <c r="B5" s="16"/>
      <c r="C5" s="16"/>
      <c r="D5" s="16"/>
    </row>
    <row r="6" spans="1:4" x14ac:dyDescent="0.25">
      <c r="A6" s="17"/>
      <c r="B6" s="25"/>
      <c r="C6" s="17"/>
      <c r="D6" s="18"/>
    </row>
    <row r="7" spans="1:4" x14ac:dyDescent="0.25">
      <c r="A7" s="17"/>
      <c r="B7" s="25"/>
      <c r="C7" s="17"/>
      <c r="D7" s="18"/>
    </row>
    <row r="8" spans="1:4" x14ac:dyDescent="0.25">
      <c r="A8" s="17" t="s">
        <v>51</v>
      </c>
      <c r="B8" s="25">
        <f>Stundensatzkalkulation!C82</f>
        <v>31740</v>
      </c>
      <c r="C8" s="17"/>
      <c r="D8" s="18"/>
    </row>
    <row r="9" spans="1:4" x14ac:dyDescent="0.25">
      <c r="A9" s="17"/>
      <c r="B9" s="25"/>
      <c r="C9" s="17"/>
      <c r="D9" s="18"/>
    </row>
    <row r="10" spans="1:4" x14ac:dyDescent="0.25">
      <c r="A10" s="27" t="s">
        <v>52</v>
      </c>
      <c r="B10" s="27" t="s">
        <v>67</v>
      </c>
      <c r="C10" s="28" t="s">
        <v>68</v>
      </c>
      <c r="D10" s="29" t="s">
        <v>69</v>
      </c>
    </row>
    <row r="11" spans="1:4" x14ac:dyDescent="0.25">
      <c r="A11" t="s">
        <v>53</v>
      </c>
      <c r="B11" s="19">
        <f>IF(AND($B$8&gt;9168,$B$8&lt;14254),($B$8-9168)/10000,0)</f>
        <v>0</v>
      </c>
      <c r="C11" s="19">
        <f>IF(AND($B$8&gt;14255,$B$8&lt;55960),($B$8-14254)/10000,0)</f>
        <v>1.7485999999999999</v>
      </c>
      <c r="D11" s="26">
        <f>IF(AND($B$7&gt;54950,$B$7&lt;260532),(0.42*$B$7-8621.75)/10000,0)</f>
        <v>0</v>
      </c>
    </row>
    <row r="12" spans="1:4" x14ac:dyDescent="0.25">
      <c r="A12" s="20" t="s">
        <v>54</v>
      </c>
      <c r="B12" s="19">
        <f>ROUND((980.14*B11+1400)*B11,0)</f>
        <v>0</v>
      </c>
      <c r="C12" s="19">
        <f>IF(C11&gt;0,(216.16*C11+2397)*C11+965.58,0)</f>
        <v>5817.9054396735992</v>
      </c>
      <c r="D12" s="26">
        <f>IF(B8&gt;55961,0.42*B8-8780.9,0)</f>
        <v>0</v>
      </c>
    </row>
    <row r="13" spans="1:4" x14ac:dyDescent="0.25">
      <c r="A13" s="20" t="s">
        <v>55</v>
      </c>
      <c r="B13" s="19">
        <f>IF(B12&gt;972,B12*0.055,0)</f>
        <v>0</v>
      </c>
      <c r="C13" s="19">
        <f>C12*0.055</f>
        <v>319.98479918204794</v>
      </c>
      <c r="D13" s="26">
        <f>D12*0.055</f>
        <v>0</v>
      </c>
    </row>
    <row r="14" spans="1:4" x14ac:dyDescent="0.25">
      <c r="A14" s="30" t="s">
        <v>56</v>
      </c>
      <c r="B14" s="31">
        <f>SUM(B12:B13)</f>
        <v>0</v>
      </c>
      <c r="C14" s="31">
        <f>SUM(C12:C13)</f>
        <v>6137.8902388556471</v>
      </c>
      <c r="D14" s="32">
        <f>SUM(D12:D13)</f>
        <v>0</v>
      </c>
    </row>
    <row r="15" spans="1:4" x14ac:dyDescent="0.25">
      <c r="A15" s="8"/>
      <c r="B15" s="31"/>
      <c r="C15" s="33"/>
      <c r="D15" s="33"/>
    </row>
    <row r="16" spans="1:4" x14ac:dyDescent="0.25">
      <c r="A16" s="17" t="s">
        <v>57</v>
      </c>
      <c r="B16" s="21">
        <f>SUM(B14:D14)</f>
        <v>6137.8902388556471</v>
      </c>
    </row>
    <row r="17" spans="1:2" x14ac:dyDescent="0.25">
      <c r="A17" s="9" t="s">
        <v>66</v>
      </c>
      <c r="B17" s="22">
        <f>B16/B8</f>
        <v>0.19338028477806071</v>
      </c>
    </row>
    <row r="19" spans="1:2" x14ac:dyDescent="0.25">
      <c r="A19" s="37" t="s">
        <v>78</v>
      </c>
    </row>
  </sheetData>
  <mergeCells count="1">
    <mergeCell ref="A4:D4"/>
  </mergeCells>
  <conditionalFormatting sqref="B16">
    <cfRule type="cellIs" dxfId="8" priority="1" operator="lessThan">
      <formula>0</formula>
    </cfRule>
    <cfRule type="cellIs" dxfId="7" priority="2" operator="greater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Stundensatzkalkulation</vt:lpstr>
      <vt:lpstr>Steuerberechnung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Schulze</dc:creator>
  <cp:lastModifiedBy>Axel Schulze</cp:lastModifiedBy>
  <dcterms:created xsi:type="dcterms:W3CDTF">2018-12-07T10:51:57Z</dcterms:created>
  <dcterms:modified xsi:type="dcterms:W3CDTF">2018-12-07T13:33:10Z</dcterms:modified>
</cp:coreProperties>
</file>